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շեմը` 500000 դրամ" sheetId="1" r:id="rId1"/>
    <sheet name="Հաշվարկային տեղեկագիր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<sst xmlns="http://schemas.openxmlformats.org/spreadsheetml/2006/main" count="186" uniqueCount="100">
  <si>
    <t>Ð²Þì²ðÎ²ÚÆÜ  ÂºðÂ   N</t>
  </si>
  <si>
    <t>²ñÓ³Ïáõñ¹³ÛÇÝÇ í×³ñÙ³Ý</t>
  </si>
  <si>
    <t>²½·³ÝáõÝ, ³ÝáõÝ,  Ñ³Ûñ³ÝáõÝ</t>
  </si>
  <si>
    <t xml:space="preserve"> </t>
  </si>
  <si>
    <t>ä³ßïáÝÁ</t>
  </si>
  <si>
    <t>²ñÓ³Ïáõñ¹</t>
  </si>
  <si>
    <t xml:space="preserve">    ûñ»ñÇ ù³Ý³ÏÁ</t>
  </si>
  <si>
    <t>Ð ð ² Ø ² Ü   N</t>
  </si>
  <si>
    <t>ÐÐ</t>
  </si>
  <si>
    <t>Å³Ù³Ý³Ï³Ñ³ïí³Í     ï³ñÇ,³ÙÇë</t>
  </si>
  <si>
    <t>¶ àô Ø ² ð À</t>
  </si>
  <si>
    <t>Ð³ßí³ñÏíáõÙ ¿</t>
  </si>
  <si>
    <t>ÑÇÙÝ³Ï³Ý ³ßË³ï³í³ñÓ</t>
  </si>
  <si>
    <t>³ÛÉ  (å³ñ·¨³ïñáõÙ)</t>
  </si>
  <si>
    <t>²ßË³ï³Í ûñ»ñÇ ù³Ý³ÏÁ</t>
  </si>
  <si>
    <t>²ÙÇë</t>
  </si>
  <si>
    <t xml:space="preserve">²ßË³ï³í³ñÓ </t>
  </si>
  <si>
    <t>²ñÓ³Ïáõñ¹³ÛÇÝ</t>
  </si>
  <si>
    <t>Èñ³óáõóÇã ³ñÓ³Ïáõñ¹³ÛÇÝ</t>
  </si>
  <si>
    <t>ÀÝ¹³Ù»ÝÁ</t>
  </si>
  <si>
    <t>ïíÛ³É ³Ùëí³ Ñ³Ù³ñ</t>
  </si>
  <si>
    <t>Ñ³çáñ¹ ³Ùëí³ Ñ³Ù³ñ</t>
  </si>
  <si>
    <t>ä²ÐàôØÜºð</t>
  </si>
  <si>
    <t>ºÏ³Ùï³ÛÇÝ Ñ³ñÏ</t>
  </si>
  <si>
    <t>ÀÜ¸²ØºÜÀ</t>
  </si>
  <si>
    <t>ØÇçÇÝ ³Ùë³Ï³Ý ³ßË³ï³í³ñÓ</t>
  </si>
  <si>
    <t>¸ñáßÙ³ÝÇß³ÛÇÝ í×³ñ</t>
  </si>
  <si>
    <t>Ð»ï¨áõÙ ¿</t>
  </si>
  <si>
    <t>Ï³ÝË³í×³ñ</t>
  </si>
  <si>
    <t xml:space="preserve">îñíáõÙ ¿ </t>
  </si>
  <si>
    <t>Ð³ßí³å³Ñ</t>
  </si>
  <si>
    <t>Ð/Ð</t>
  </si>
  <si>
    <t>²½·³ÝáõÝ, ³ÝáõÝ, Ñ³Ûñ³ÝáõÝ</t>
  </si>
  <si>
    <t>ä³ßïáÝ</t>
  </si>
  <si>
    <t>¸ñáõÛù³ã³÷</t>
  </si>
  <si>
    <t>ÀÝ¹³Ù»ÝÁ Ñ³ßí³ñÏí³Í ¿</t>
  </si>
  <si>
    <t>ä³ÑáõÙÝ»ñ</t>
  </si>
  <si>
    <t>ÀÝ¹³Ù»ÝÁ å³ÑáõÙ</t>
  </si>
  <si>
    <t>ºÝÃ³Ï³ ¿ í×³ñÙ³Ý</t>
  </si>
  <si>
    <t>úñ»ñ</t>
  </si>
  <si>
    <t>ÐÇÙÝ³Ï³Ý ³ßË³ï³í³ñÓ</t>
  </si>
  <si>
    <t>³Ý³ßË³ïáõÝ³ÏáõÃÛ³Ý Ã»ñÃÇÏ</t>
  </si>
  <si>
    <t>³ñÓ³Ïáõñ¹³ÛÇÝ</t>
  </si>
  <si>
    <t>Èñ³óáõóÇã ³ñÓ³Ïáõñ¹³ÛÇÝ í×³ñ</t>
  </si>
  <si>
    <t>ì»ñçÝ³Ñ³ßí³ñÏ</t>
  </si>
  <si>
    <t>Î³ÝË³í×³ñ</t>
  </si>
  <si>
    <t>²ÛÉ å³ÑáõÙÝ»ñ</t>
  </si>
  <si>
    <t xml:space="preserve">²ßË³ï³Ýù³ÛÇÝ </t>
  </si>
  <si>
    <t>1</t>
  </si>
  <si>
    <t>2</t>
  </si>
  <si>
    <t>3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</si>
  <si>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</si>
  <si>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</si>
  <si>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</si>
  <si>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</si>
  <si>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</si>
  <si>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</si>
  <si>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</si>
  <si>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</si>
  <si>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</si>
  <si>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</si>
  <si>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</si>
  <si>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</si>
  <si>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//////////////////////////// </t>
  </si>
  <si>
    <r>
      <t xml:space="preserve">²ÞÊ²î²ì²ðÒÆ Ð²Þì²ðÎ²ÚÆÜ îºÔºÎ²¶Æð               </t>
    </r>
    <r>
      <rPr>
        <sz val="12"/>
        <rFont val="Times Armenian"/>
        <family val="1"/>
      </rPr>
      <t>ú·áëïáë</t>
    </r>
  </si>
  <si>
    <t>³ñÑÙÇáõÃÛ³Ý í×³ñ</t>
  </si>
  <si>
    <t>³ÛÉ å³ÑáõÙÝ»ñ</t>
  </si>
  <si>
    <t xml:space="preserve">²ßË³ï³Ý-ù³ÛÇÝ </t>
  </si>
  <si>
    <t>'''''''''''''''''''''''''''''''''''''''''''''''''''''''''''''''''''''''''''''''''''</t>
  </si>
  <si>
    <t>ïÝûñ»Ý</t>
  </si>
  <si>
    <t>ïÝ.-áõëáõóÇã</t>
  </si>
  <si>
    <t>áõëáõóÇã</t>
  </si>
  <si>
    <r>
      <t xml:space="preserve">²ÞÊ²î²ì²ðÒÆ Ð²Þì²ðÎ²ÚÆÜ îºÔºÎ²¶Æð                 </t>
    </r>
    <r>
      <rPr>
        <sz val="12"/>
        <rFont val="Times Armenian"/>
        <family val="1"/>
      </rPr>
      <t>Ø³ÛÇë</t>
    </r>
  </si>
  <si>
    <t>³Ý³ßË³ïáõÝ³ÏáõÃÛ³Ý Ýå³ëïÝ»ñ</t>
  </si>
  <si>
    <t>³Ý³ßË³ïáõ-Ý³ÏáõÃÛ³Ý Ýå³ëï</t>
  </si>
  <si>
    <t>01.07.2019 - 01.08.2019</t>
  </si>
  <si>
    <t>ÑáõÝÇë 2019</t>
  </si>
  <si>
    <t>Ù³ÛÇë</t>
  </si>
  <si>
    <t>³åñÇÉ</t>
  </si>
  <si>
    <t>Ù³ñï</t>
  </si>
  <si>
    <t>÷»ïñí³ñ</t>
  </si>
  <si>
    <t>ÑáõÝí³ñ</t>
  </si>
  <si>
    <t>¹»Ïï»Ùµ»ñ 2018Ã.</t>
  </si>
  <si>
    <t>ÝáÛ»Ùµ»ñ</t>
  </si>
  <si>
    <t>ÑáÏï»Ùµ»ñ</t>
  </si>
  <si>
    <t>ë»åï»Ùµ»ñ</t>
  </si>
  <si>
    <t>û·áëïáë</t>
  </si>
  <si>
    <t>ÑáõÉÇë</t>
  </si>
  <si>
    <t>01.09.2018Ã. - 01.09.2019Ã.</t>
  </si>
  <si>
    <t>²ñÑÙÇáõÃÛ³Ý í×³ñ</t>
  </si>
  <si>
    <t>23 ûñ</t>
  </si>
  <si>
    <t>1 ûñ</t>
  </si>
  <si>
    <t>²ÞÊ²î²ì²ðÒÆ Ð²Þì²ðÎ²ÚÆÜ îºÔºÎ²¶Æð               ÐáõÉÇë ³Ùëí³</t>
  </si>
  <si>
    <t>ºÏ³Ùï³ÛÇÝ Ñ³ñÏ` 20 %</t>
  </si>
  <si>
    <t>µ³Å³Ý³Í                          21</t>
  </si>
  <si>
    <t>ºÏ³Ùï³ÛÇÝ Ñ³ñÏ 20%</t>
  </si>
  <si>
    <r>
      <t xml:space="preserve">êáóí×³ñ  (Ïáõï³Ï³ÛÇÝ)` 2.5%- </t>
    </r>
    <r>
      <rPr>
        <b/>
        <i/>
        <u val="single"/>
        <sz val="10"/>
        <rFont val="Times Armenian"/>
        <family val="1"/>
      </rPr>
      <t>1974Ã. ÑáõÝí³ñÇ 1-Çó Ñ»ïá ÍÝí³ÍÝ»ñÇ Ñ³Ù³ñ</t>
    </r>
  </si>
  <si>
    <t>ïíÛ³É ³Ùëí³ Ñ³Ù³ñ` ß»ÙÁ- 500000 ¹ñ³Ù</t>
  </si>
  <si>
    <t>Ա</t>
  </si>
  <si>
    <t>êáóí×³ñ (Ïáõï³Ï³ÛÇÝ)` ß»ÙÁ- 500000 ¹ñ³Ù  2.5%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</si>
</sst>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6">
    <font>
      <sz val="10"/>
      <name val="Arial"/>
      <family val="0"/>
    </font>
    <font>
      <sz val="10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sz val="12"/>
      <name val="Times Armenian"/>
      <family val="1"/>
    </font>
    <font>
      <sz val="14"/>
      <name val="Times Armenian"/>
      <family val="1"/>
    </font>
    <font>
      <sz val="8"/>
      <name val="Arial"/>
      <family val="0"/>
    </font>
    <font>
      <b/>
      <i/>
      <sz val="12"/>
      <name val="Times Armenian"/>
      <family val="1"/>
    </font>
    <font>
      <b/>
      <i/>
      <sz val="10"/>
      <name val="Times Armenian"/>
      <family val="1"/>
    </font>
    <font>
      <b/>
      <i/>
      <u val="single"/>
      <sz val="10"/>
      <name val="Times Armeni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 quotePrefix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/>
    </xf>
    <xf numFmtId="0" fontId="10" fillId="33" borderId="11" xfId="0" applyFont="1" applyFill="1" applyBorder="1" applyAlignment="1">
      <alignment/>
    </xf>
    <xf numFmtId="1" fontId="10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0" fontId="3" fillId="33" borderId="11" xfId="0" applyFont="1" applyFill="1" applyBorder="1" applyAlignment="1" quotePrefix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zakurdayini%20%20hashv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Ardzakurd. orinak"/>
      <sheetName val="texekagir petrvar"/>
      <sheetName val="texekagir m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9.8515625" style="1" customWidth="1"/>
    <col min="2" max="2" width="21.57421875" style="1" customWidth="1"/>
    <col min="3" max="3" width="13.140625" style="1" customWidth="1"/>
    <col min="4" max="4" width="14.7109375" style="1" customWidth="1"/>
    <col min="5" max="5" width="24.28125" style="1" customWidth="1"/>
    <col min="6" max="6" width="18.140625" style="46" customWidth="1"/>
    <col min="7" max="16384" width="9.140625" style="1" customWidth="1"/>
  </cols>
  <sheetData>
    <row r="1" ht="19.5" customHeight="1"/>
    <row r="2" spans="1:5" ht="14.25">
      <c r="A2" s="59" t="s">
        <v>0</v>
      </c>
      <c r="B2" s="59"/>
      <c r="C2" s="48">
        <v>1</v>
      </c>
      <c r="D2" s="2"/>
      <c r="E2" s="3" t="s">
        <v>1</v>
      </c>
    </row>
    <row r="4" spans="1:6" ht="21.75" customHeight="1">
      <c r="A4" s="4" t="s">
        <v>2</v>
      </c>
      <c r="B4" s="4"/>
      <c r="C4" s="5"/>
      <c r="D4" s="60" t="s">
        <v>3</v>
      </c>
      <c r="E4" s="60"/>
      <c r="F4" s="60"/>
    </row>
    <row r="5" spans="1:6" ht="17.25" customHeight="1">
      <c r="A5" s="1" t="s">
        <v>4</v>
      </c>
      <c r="D5" s="61"/>
      <c r="E5" s="61"/>
      <c r="F5" s="61"/>
    </row>
    <row r="6" spans="1:6" ht="24" customHeight="1">
      <c r="A6" s="4" t="s">
        <v>5</v>
      </c>
      <c r="C6" s="6">
        <v>24</v>
      </c>
      <c r="D6" s="1" t="s">
        <v>6</v>
      </c>
      <c r="E6" s="62" t="s">
        <v>88</v>
      </c>
      <c r="F6" s="62"/>
    </row>
    <row r="7" spans="3:6" ht="12.75">
      <c r="C7" s="7"/>
      <c r="F7" s="47"/>
    </row>
    <row r="8" spans="1:6" ht="15">
      <c r="A8" s="63" t="s">
        <v>7</v>
      </c>
      <c r="B8" s="63"/>
      <c r="C8" s="8"/>
      <c r="D8" s="9"/>
      <c r="E8" s="64" t="s">
        <v>75</v>
      </c>
      <c r="F8" s="64"/>
    </row>
    <row r="9" spans="1:6" ht="12.75" customHeight="1">
      <c r="A9" s="65" t="s">
        <v>8</v>
      </c>
      <c r="B9" s="66" t="s">
        <v>9</v>
      </c>
      <c r="C9" s="68" t="s">
        <v>10</v>
      </c>
      <c r="D9" s="69"/>
      <c r="E9" s="65" t="s">
        <v>11</v>
      </c>
      <c r="F9" s="70" t="s">
        <v>10</v>
      </c>
    </row>
    <row r="10" spans="1:6" ht="31.5" customHeight="1">
      <c r="A10" s="65"/>
      <c r="B10" s="67"/>
      <c r="C10" s="10" t="s">
        <v>12</v>
      </c>
      <c r="D10" s="10" t="s">
        <v>13</v>
      </c>
      <c r="E10" s="65"/>
      <c r="F10" s="70"/>
    </row>
    <row r="11" spans="1:6" ht="21" customHeight="1">
      <c r="A11" s="12">
        <v>1</v>
      </c>
      <c r="B11" s="52" t="s">
        <v>76</v>
      </c>
      <c r="C11" s="13">
        <v>250000</v>
      </c>
      <c r="D11" s="13"/>
      <c r="E11" s="14" t="s">
        <v>14</v>
      </c>
      <c r="F11" s="15"/>
    </row>
    <row r="12" spans="1:6" ht="21" customHeight="1">
      <c r="A12" s="12">
        <v>2</v>
      </c>
      <c r="B12" s="52" t="s">
        <v>77</v>
      </c>
      <c r="C12" s="13">
        <v>250000</v>
      </c>
      <c r="D12" s="13"/>
      <c r="E12" s="14" t="s">
        <v>15</v>
      </c>
      <c r="F12" s="15"/>
    </row>
    <row r="13" spans="1:6" ht="21" customHeight="1">
      <c r="A13" s="12">
        <v>3</v>
      </c>
      <c r="B13" s="52" t="s">
        <v>78</v>
      </c>
      <c r="C13" s="13">
        <v>250000</v>
      </c>
      <c r="D13" s="13"/>
      <c r="E13" s="14" t="s">
        <v>16</v>
      </c>
      <c r="F13" s="15">
        <f>150000/21*F11</f>
        <v>0</v>
      </c>
    </row>
    <row r="14" spans="1:6" ht="21" customHeight="1">
      <c r="A14" s="12">
        <v>4</v>
      </c>
      <c r="B14" s="52" t="s">
        <v>79</v>
      </c>
      <c r="C14" s="13">
        <v>250000</v>
      </c>
      <c r="D14" s="13"/>
      <c r="E14" s="14" t="s">
        <v>17</v>
      </c>
      <c r="F14" s="15">
        <f>C26</f>
        <v>285714.2857142857</v>
      </c>
    </row>
    <row r="15" spans="1:9" ht="21" customHeight="1">
      <c r="A15" s="12">
        <v>5</v>
      </c>
      <c r="B15" s="52" t="s">
        <v>80</v>
      </c>
      <c r="C15" s="13">
        <v>250000</v>
      </c>
      <c r="D15" s="13"/>
      <c r="E15" s="14" t="s">
        <v>18</v>
      </c>
      <c r="F15" s="15">
        <f>+C24</f>
        <v>250000</v>
      </c>
      <c r="H15" s="7"/>
      <c r="I15" s="7"/>
    </row>
    <row r="16" spans="1:6" ht="21" customHeight="1">
      <c r="A16" s="12">
        <v>6</v>
      </c>
      <c r="B16" s="52" t="s">
        <v>81</v>
      </c>
      <c r="C16" s="13">
        <v>250000</v>
      </c>
      <c r="E16" s="14" t="s">
        <v>19</v>
      </c>
      <c r="F16" s="16">
        <f>F13+F14+F15</f>
        <v>535714.2857142857</v>
      </c>
    </row>
    <row r="17" spans="1:6" ht="21" customHeight="1">
      <c r="A17" s="12">
        <v>7</v>
      </c>
      <c r="B17" s="52" t="s">
        <v>82</v>
      </c>
      <c r="C17" s="13">
        <v>250000</v>
      </c>
      <c r="E17" s="17" t="s">
        <v>20</v>
      </c>
      <c r="F17" s="16">
        <f>+D32+F15</f>
        <v>523809.5238095238</v>
      </c>
    </row>
    <row r="18" spans="1:6" ht="21" customHeight="1">
      <c r="A18" s="12">
        <v>8</v>
      </c>
      <c r="B18" s="52" t="s">
        <v>83</v>
      </c>
      <c r="C18" s="13">
        <v>250000</v>
      </c>
      <c r="D18" s="13"/>
      <c r="E18" s="17" t="s">
        <v>21</v>
      </c>
      <c r="F18" s="16">
        <f>+C25*1</f>
        <v>11904.761904761905</v>
      </c>
    </row>
    <row r="19" spans="1:6" ht="21" customHeight="1">
      <c r="A19" s="12">
        <v>9</v>
      </c>
      <c r="B19" s="52" t="s">
        <v>84</v>
      </c>
      <c r="C19" s="13">
        <v>250000</v>
      </c>
      <c r="D19" s="13"/>
      <c r="E19" s="17"/>
      <c r="F19" s="16"/>
    </row>
    <row r="20" spans="1:6" ht="21" customHeight="1">
      <c r="A20" s="12">
        <v>10</v>
      </c>
      <c r="B20" s="52" t="s">
        <v>85</v>
      </c>
      <c r="C20" s="13">
        <v>250000</v>
      </c>
      <c r="D20" s="13"/>
      <c r="E20" s="14" t="s">
        <v>22</v>
      </c>
      <c r="F20" s="16"/>
    </row>
    <row r="21" spans="1:6" ht="21" customHeight="1">
      <c r="A21" s="12">
        <v>11</v>
      </c>
      <c r="B21" s="52" t="s">
        <v>86</v>
      </c>
      <c r="C21" s="13">
        <v>250000</v>
      </c>
      <c r="D21" s="13"/>
      <c r="E21" s="18" t="s">
        <v>93</v>
      </c>
      <c r="F21" s="16">
        <f>+F22+F23+F24</f>
        <v>107142.85714285714</v>
      </c>
    </row>
    <row r="22" spans="1:6" ht="21" customHeight="1">
      <c r="A22" s="12">
        <v>12</v>
      </c>
      <c r="B22" s="52" t="s">
        <v>87</v>
      </c>
      <c r="C22" s="13">
        <v>250000</v>
      </c>
      <c r="D22" s="13"/>
      <c r="E22" s="17" t="s">
        <v>20</v>
      </c>
      <c r="F22" s="15">
        <f>+F17*0.2</f>
        <v>104761.90476190476</v>
      </c>
    </row>
    <row r="23" spans="1:6" ht="15.75" customHeight="1">
      <c r="A23" s="71" t="s">
        <v>24</v>
      </c>
      <c r="B23" s="71"/>
      <c r="C23" s="13">
        <f>SUM(C11:C22)</f>
        <v>3000000</v>
      </c>
      <c r="D23" s="13">
        <f>SUM(D12:D22)</f>
        <v>0</v>
      </c>
      <c r="E23" s="17" t="s">
        <v>21</v>
      </c>
      <c r="F23" s="19">
        <f>+F18*0.2</f>
        <v>2380.952380952381</v>
      </c>
    </row>
    <row r="24" spans="1:6" ht="18" customHeight="1">
      <c r="A24" s="72" t="s">
        <v>25</v>
      </c>
      <c r="B24" s="72"/>
      <c r="C24" s="15">
        <f>+C23/12</f>
        <v>250000</v>
      </c>
      <c r="D24" s="14"/>
      <c r="E24" s="17"/>
      <c r="F24" s="13"/>
    </row>
    <row r="25" spans="1:6" ht="21.75" customHeight="1">
      <c r="A25" s="72" t="s">
        <v>94</v>
      </c>
      <c r="B25" s="72"/>
      <c r="C25" s="15">
        <f>C24/21</f>
        <v>11904.761904761905</v>
      </c>
      <c r="D25" s="14"/>
      <c r="E25" s="18" t="s">
        <v>26</v>
      </c>
      <c r="F25" s="16">
        <f>+F26+F27</f>
        <v>2000</v>
      </c>
    </row>
    <row r="26" spans="1:6" ht="24.75" customHeight="1">
      <c r="A26" s="20" t="s">
        <v>27</v>
      </c>
      <c r="B26" s="10">
        <v>24</v>
      </c>
      <c r="C26" s="15">
        <f>+C25*24</f>
        <v>285714.2857142857</v>
      </c>
      <c r="D26" s="14"/>
      <c r="E26" s="17" t="s">
        <v>20</v>
      </c>
      <c r="F26" s="15">
        <v>1000</v>
      </c>
    </row>
    <row r="27" spans="1:6" ht="20.25" customHeight="1">
      <c r="A27" s="71" t="s">
        <v>24</v>
      </c>
      <c r="B27" s="71"/>
      <c r="C27" s="15"/>
      <c r="D27" s="14"/>
      <c r="E27" s="17" t="s">
        <v>21</v>
      </c>
      <c r="F27" s="15">
        <v>1000</v>
      </c>
    </row>
    <row r="28" spans="1:6" ht="20.25" customHeight="1" hidden="1">
      <c r="A28" s="10"/>
      <c r="B28" s="21"/>
      <c r="C28" s="13"/>
      <c r="D28" s="15"/>
      <c r="E28" s="14"/>
      <c r="F28" s="13"/>
    </row>
    <row r="29" spans="1:6" ht="20.25" customHeight="1" hidden="1">
      <c r="A29" s="10"/>
      <c r="B29" s="13"/>
      <c r="C29" s="13"/>
      <c r="D29" s="16"/>
      <c r="E29" s="14"/>
      <c r="F29" s="13"/>
    </row>
    <row r="30" spans="1:6" ht="20.25" customHeight="1" hidden="1">
      <c r="A30" s="10"/>
      <c r="B30" s="13"/>
      <c r="C30" s="13"/>
      <c r="D30" s="16"/>
      <c r="E30" s="14"/>
      <c r="F30" s="13"/>
    </row>
    <row r="31" spans="1:6" ht="20.25" customHeight="1">
      <c r="A31" s="10"/>
      <c r="B31" s="13"/>
      <c r="C31" s="13"/>
      <c r="D31" s="16"/>
      <c r="E31" s="14"/>
      <c r="F31" s="13"/>
    </row>
    <row r="32" spans="1:6" ht="65.25" customHeight="1">
      <c r="A32" s="10"/>
      <c r="B32" s="49" t="s">
        <v>87</v>
      </c>
      <c r="C32" s="50" t="s">
        <v>90</v>
      </c>
      <c r="D32" s="16">
        <f>+C25*23</f>
        <v>273809.5238095238</v>
      </c>
      <c r="E32" s="55" t="s">
        <v>96</v>
      </c>
      <c r="F32" s="54">
        <f>+F33+F34</f>
        <v>12797.619047619048</v>
      </c>
    </row>
    <row r="33" spans="1:6" ht="30" customHeight="1">
      <c r="A33" s="10"/>
      <c r="B33" s="49" t="s">
        <v>86</v>
      </c>
      <c r="C33" s="50" t="s">
        <v>91</v>
      </c>
      <c r="D33" s="16">
        <f>+C25*1</f>
        <v>11904.761904761905</v>
      </c>
      <c r="E33" s="55" t="s">
        <v>97</v>
      </c>
      <c r="F33" s="54">
        <f>500000*2.5/100</f>
        <v>12500</v>
      </c>
    </row>
    <row r="34" spans="1:6" ht="20.25" customHeight="1">
      <c r="A34" s="10"/>
      <c r="B34" s="13"/>
      <c r="C34" s="13"/>
      <c r="D34" s="16"/>
      <c r="E34" s="53" t="s">
        <v>21</v>
      </c>
      <c r="F34" s="54">
        <f>+F18*2.5/100</f>
        <v>297.61904761904765</v>
      </c>
    </row>
    <row r="35" spans="1:6" ht="20.25" customHeight="1">
      <c r="A35" s="10"/>
      <c r="B35" s="13"/>
      <c r="C35" s="13"/>
      <c r="D35" s="16"/>
      <c r="E35" s="14"/>
      <c r="F35" s="13"/>
    </row>
    <row r="36" spans="1:6" ht="20.25" customHeight="1">
      <c r="A36" s="10"/>
      <c r="B36" s="13"/>
      <c r="C36" s="13"/>
      <c r="D36" s="16"/>
      <c r="E36" s="18" t="s">
        <v>89</v>
      </c>
      <c r="F36" s="16">
        <f>+F37+F38</f>
        <v>2380.9523809523807</v>
      </c>
    </row>
    <row r="37" spans="1:6" ht="20.25" customHeight="1">
      <c r="A37" s="10"/>
      <c r="B37" s="13"/>
      <c r="C37" s="13"/>
      <c r="D37" s="16"/>
      <c r="E37" s="17" t="s">
        <v>20</v>
      </c>
      <c r="F37" s="15">
        <f>+F14*0.8/100</f>
        <v>2285.7142857142853</v>
      </c>
    </row>
    <row r="38" spans="1:6" ht="20.25" customHeight="1">
      <c r="A38" s="10"/>
      <c r="B38" s="51"/>
      <c r="C38" s="51"/>
      <c r="D38" s="51"/>
      <c r="E38" s="17" t="s">
        <v>21</v>
      </c>
      <c r="F38" s="15">
        <f>+F18*0.8/100</f>
        <v>95.23809523809524</v>
      </c>
    </row>
    <row r="39" spans="1:6" ht="18.75" customHeight="1">
      <c r="A39" s="20"/>
      <c r="B39" s="11"/>
      <c r="C39" s="11"/>
      <c r="D39" s="22"/>
      <c r="E39" s="17"/>
      <c r="F39" s="15"/>
    </row>
    <row r="40" spans="1:6" ht="18.75" customHeight="1" hidden="1">
      <c r="A40" s="65"/>
      <c r="B40" s="11"/>
      <c r="C40" s="11"/>
      <c r="D40" s="22"/>
      <c r="E40" s="17"/>
      <c r="F40" s="15"/>
    </row>
    <row r="41" spans="1:6" ht="18.75" customHeight="1" hidden="1">
      <c r="A41" s="65"/>
      <c r="B41" s="11"/>
      <c r="C41" s="11"/>
      <c r="D41" s="22"/>
      <c r="E41" s="14"/>
      <c r="F41" s="13"/>
    </row>
    <row r="42" spans="1:6" ht="18.75" customHeight="1" hidden="1">
      <c r="A42" s="65"/>
      <c r="B42" s="11"/>
      <c r="C42" s="11"/>
      <c r="D42" s="22"/>
      <c r="E42" s="17"/>
      <c r="F42" s="16"/>
    </row>
    <row r="43" spans="1:6" ht="18.75" customHeight="1">
      <c r="A43" s="65"/>
      <c r="B43" s="11"/>
      <c r="C43" s="11"/>
      <c r="D43" s="22"/>
      <c r="E43" s="18" t="s">
        <v>29</v>
      </c>
      <c r="F43" s="16">
        <f>+F44+F45</f>
        <v>411392.85714285716</v>
      </c>
    </row>
    <row r="44" spans="1:6" ht="18.75" customHeight="1">
      <c r="A44" s="20"/>
      <c r="B44" s="51"/>
      <c r="C44" s="51"/>
      <c r="D44" s="51"/>
      <c r="E44" s="17" t="s">
        <v>20</v>
      </c>
      <c r="F44" s="16">
        <f>+F17-F22-F26-F33-F37</f>
        <v>403261.9047619048</v>
      </c>
    </row>
    <row r="45" spans="1:6" ht="15.75" customHeight="1">
      <c r="A45" s="20"/>
      <c r="B45" s="11"/>
      <c r="C45" s="11"/>
      <c r="D45" s="22"/>
      <c r="E45" s="17" t="s">
        <v>21</v>
      </c>
      <c r="F45" s="16">
        <f>+F18-F23-F27-F34-F38</f>
        <v>8130.95238095238</v>
      </c>
    </row>
    <row r="46" spans="1:6" ht="15" customHeight="1">
      <c r="A46" s="20"/>
      <c r="B46" s="11"/>
      <c r="C46" s="11"/>
      <c r="D46" s="16"/>
      <c r="E46" s="14"/>
      <c r="F46" s="16"/>
    </row>
    <row r="47" spans="1:6" ht="15.75" customHeight="1" hidden="1">
      <c r="A47" s="20"/>
      <c r="B47" s="11"/>
      <c r="C47" s="11"/>
      <c r="D47" s="16"/>
      <c r="E47" s="14"/>
      <c r="F47" s="13"/>
    </row>
    <row r="48" spans="1:6" ht="16.5" customHeight="1">
      <c r="A48" s="20"/>
      <c r="B48" s="11"/>
      <c r="C48" s="11"/>
      <c r="D48" s="16"/>
      <c r="E48" s="14" t="s">
        <v>30</v>
      </c>
      <c r="F48" s="13"/>
    </row>
  </sheetData>
  <sheetProtection/>
  <mergeCells count="16">
    <mergeCell ref="A9:A10"/>
    <mergeCell ref="B9:B10"/>
    <mergeCell ref="C9:D9"/>
    <mergeCell ref="E9:E10"/>
    <mergeCell ref="F9:F10"/>
    <mergeCell ref="A40:A43"/>
    <mergeCell ref="A23:B23"/>
    <mergeCell ref="A24:B24"/>
    <mergeCell ref="A25:B25"/>
    <mergeCell ref="A27:B27"/>
    <mergeCell ref="A2:B2"/>
    <mergeCell ref="D4:F4"/>
    <mergeCell ref="D5:F5"/>
    <mergeCell ref="E6:F6"/>
    <mergeCell ref="A8:B8"/>
    <mergeCell ref="E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07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4.421875" style="23" customWidth="1"/>
    <col min="2" max="2" width="19.28125" style="23" customWidth="1"/>
    <col min="3" max="3" width="10.28125" style="23" customWidth="1"/>
    <col min="4" max="5" width="6.00390625" style="23" customWidth="1"/>
    <col min="6" max="6" width="7.57421875" style="23" customWidth="1"/>
    <col min="7" max="7" width="4.8515625" style="23" customWidth="1"/>
    <col min="8" max="8" width="8.140625" style="23" customWidth="1"/>
    <col min="9" max="9" width="7.28125" style="23" customWidth="1"/>
    <col min="10" max="10" width="9.28125" style="23" customWidth="1"/>
    <col min="11" max="11" width="8.8515625" style="23" customWidth="1"/>
    <col min="12" max="12" width="6.7109375" style="23" customWidth="1"/>
    <col min="13" max="13" width="7.8515625" style="23" hidden="1" customWidth="1"/>
    <col min="14" max="14" width="8.140625" style="23" customWidth="1"/>
    <col min="15" max="15" width="9.00390625" style="23" customWidth="1"/>
    <col min="16" max="16" width="7.140625" style="23" customWidth="1"/>
    <col min="17" max="17" width="10.140625" style="23" customWidth="1"/>
    <col min="18" max="18" width="6.7109375" style="23" customWidth="1"/>
    <col min="19" max="19" width="7.7109375" style="23" customWidth="1"/>
    <col min="20" max="20" width="5.8515625" style="23" customWidth="1"/>
    <col min="21" max="21" width="8.421875" style="23" customWidth="1"/>
    <col min="22" max="22" width="9.28125" style="23" customWidth="1"/>
    <col min="23" max="16384" width="9.140625" style="23" customWidth="1"/>
  </cols>
  <sheetData>
    <row r="2" spans="1:22" ht="15.75" customHeight="1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4" spans="1:22" s="25" customFormat="1" ht="15" customHeight="1">
      <c r="A4" s="85" t="s">
        <v>31</v>
      </c>
      <c r="B4" s="85" t="s">
        <v>32</v>
      </c>
      <c r="C4" s="85" t="s">
        <v>33</v>
      </c>
      <c r="D4" s="88"/>
      <c r="E4" s="89"/>
      <c r="F4" s="76" t="s">
        <v>34</v>
      </c>
      <c r="G4" s="90" t="s">
        <v>27</v>
      </c>
      <c r="H4" s="88"/>
      <c r="I4" s="88"/>
      <c r="J4" s="88"/>
      <c r="K4" s="88"/>
      <c r="L4" s="88"/>
      <c r="M4" s="89"/>
      <c r="N4" s="76" t="s">
        <v>35</v>
      </c>
      <c r="O4" s="90" t="s">
        <v>36</v>
      </c>
      <c r="P4" s="88"/>
      <c r="Q4" s="88"/>
      <c r="R4" s="88"/>
      <c r="S4" s="88"/>
      <c r="T4" s="89"/>
      <c r="U4" s="76" t="s">
        <v>37</v>
      </c>
      <c r="V4" s="73" t="s">
        <v>38</v>
      </c>
    </row>
    <row r="5" spans="1:22" s="25" customFormat="1" ht="15" customHeight="1">
      <c r="A5" s="86"/>
      <c r="B5" s="86"/>
      <c r="C5" s="86"/>
      <c r="D5" s="83" t="s">
        <v>39</v>
      </c>
      <c r="E5" s="75"/>
      <c r="F5" s="82"/>
      <c r="G5" s="76"/>
      <c r="H5" s="76" t="s">
        <v>40</v>
      </c>
      <c r="I5" s="76" t="s">
        <v>41</v>
      </c>
      <c r="J5" s="76" t="s">
        <v>42</v>
      </c>
      <c r="K5" s="76" t="s">
        <v>43</v>
      </c>
      <c r="L5" s="76" t="s">
        <v>44</v>
      </c>
      <c r="M5" s="76"/>
      <c r="N5" s="82"/>
      <c r="O5" s="73" t="s">
        <v>95</v>
      </c>
      <c r="P5" s="24"/>
      <c r="Q5" s="91" t="s">
        <v>99</v>
      </c>
      <c r="R5" s="24"/>
      <c r="S5" s="73" t="s">
        <v>45</v>
      </c>
      <c r="T5" s="73" t="s">
        <v>46</v>
      </c>
      <c r="U5" s="82"/>
      <c r="V5" s="73"/>
    </row>
    <row r="6" spans="1:22" s="25" customFormat="1" ht="118.5" customHeight="1">
      <c r="A6" s="87"/>
      <c r="B6" s="87"/>
      <c r="C6" s="87"/>
      <c r="D6" s="24" t="s">
        <v>47</v>
      </c>
      <c r="E6" s="24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3"/>
      <c r="P6" s="24" t="s">
        <v>26</v>
      </c>
      <c r="Q6" s="91"/>
      <c r="R6" s="24" t="s">
        <v>89</v>
      </c>
      <c r="S6" s="73"/>
      <c r="T6" s="73"/>
      <c r="U6" s="77"/>
      <c r="V6" s="73"/>
    </row>
    <row r="7" spans="1:22" s="27" customFormat="1" ht="13.5" customHeight="1">
      <c r="A7" s="26" t="s">
        <v>48</v>
      </c>
      <c r="B7" s="26" t="s">
        <v>49</v>
      </c>
      <c r="C7" s="26" t="s">
        <v>50</v>
      </c>
      <c r="D7" s="26" t="s">
        <v>51</v>
      </c>
      <c r="E7" s="26" t="s">
        <v>52</v>
      </c>
      <c r="F7" s="26" t="s">
        <v>53</v>
      </c>
      <c r="G7" s="26"/>
      <c r="H7" s="26" t="s">
        <v>54</v>
      </c>
      <c r="I7" s="26" t="s">
        <v>55</v>
      </c>
      <c r="J7" s="26" t="s">
        <v>56</v>
      </c>
      <c r="K7" s="26" t="s">
        <v>57</v>
      </c>
      <c r="L7" s="26"/>
      <c r="M7" s="26"/>
      <c r="N7" s="26" t="s">
        <v>58</v>
      </c>
      <c r="O7" s="26" t="s">
        <v>59</v>
      </c>
      <c r="P7" s="26"/>
      <c r="Q7" s="56" t="s">
        <v>60</v>
      </c>
      <c r="R7" s="26"/>
      <c r="S7" s="26" t="s">
        <v>61</v>
      </c>
      <c r="T7" s="26"/>
      <c r="U7" s="26" t="s">
        <v>62</v>
      </c>
      <c r="V7" s="26"/>
    </row>
    <row r="8" spans="1:24" ht="15.75" customHeight="1">
      <c r="A8" s="10"/>
      <c r="B8" s="10"/>
      <c r="C8" s="10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f>H8+J8+K8</f>
        <v>0</v>
      </c>
      <c r="O8" s="28"/>
      <c r="P8" s="28"/>
      <c r="Q8" s="57"/>
      <c r="R8" s="28"/>
      <c r="S8" s="28"/>
      <c r="T8" s="28"/>
      <c r="U8" s="28">
        <f>O8+Q8+S8+T8</f>
        <v>0</v>
      </c>
      <c r="V8" s="28"/>
      <c r="X8" s="29"/>
    </row>
    <row r="9" spans="1:24" ht="15.75" customHeight="1">
      <c r="A9" s="10">
        <v>1</v>
      </c>
      <c r="B9" s="30" t="s">
        <v>63</v>
      </c>
      <c r="C9" s="10"/>
      <c r="D9" s="28"/>
      <c r="E9" s="28">
        <v>23</v>
      </c>
      <c r="F9" s="28">
        <v>250000</v>
      </c>
      <c r="G9" s="28"/>
      <c r="H9" s="28">
        <f>F9/22*D9</f>
        <v>0</v>
      </c>
      <c r="I9" s="28"/>
      <c r="J9" s="28">
        <f>+'շեմը` 500000 դրամ'!D32</f>
        <v>273809.5238095238</v>
      </c>
      <c r="K9" s="28">
        <f>+'շեմը` 500000 դրամ'!F15</f>
        <v>250000</v>
      </c>
      <c r="L9" s="28"/>
      <c r="M9" s="28"/>
      <c r="N9" s="28">
        <f>H9+I9+J9+K9+L9</f>
        <v>523809.5238095238</v>
      </c>
      <c r="O9" s="28">
        <f>+N9*0.2</f>
        <v>104761.90476190476</v>
      </c>
      <c r="P9" s="28">
        <v>1000</v>
      </c>
      <c r="Q9" s="57">
        <f>+'շեմը` 500000 դրամ'!F33</f>
        <v>12500</v>
      </c>
      <c r="R9" s="28">
        <f>+'շեմը` 500000 դրամ'!F37</f>
        <v>2285.7142857142853</v>
      </c>
      <c r="S9" s="28">
        <f>+'շեմը` 500000 դրամ'!F44</f>
        <v>403261.9047619048</v>
      </c>
      <c r="T9" s="22"/>
      <c r="U9" s="28">
        <f>SUM(O9:T9)</f>
        <v>523809.52380952385</v>
      </c>
      <c r="V9" s="28">
        <f>N9-U9</f>
        <v>0</v>
      </c>
      <c r="X9" s="29"/>
    </row>
    <row r="10" spans="1:24" ht="15.75" customHeight="1">
      <c r="A10" s="10"/>
      <c r="B10" s="30"/>
      <c r="C10" s="1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57"/>
      <c r="R10" s="28"/>
      <c r="S10" s="28"/>
      <c r="T10" s="28"/>
      <c r="U10" s="28"/>
      <c r="V10" s="28"/>
      <c r="X10" s="29"/>
    </row>
    <row r="11" spans="1:24" ht="15.75" customHeight="1">
      <c r="A11" s="10"/>
      <c r="B11" s="10"/>
      <c r="C11" s="1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57"/>
      <c r="R11" s="28"/>
      <c r="S11" s="28"/>
      <c r="T11" s="28"/>
      <c r="U11" s="28">
        <f>O11+Q11+S11+T11</f>
        <v>0</v>
      </c>
      <c r="V11" s="28"/>
      <c r="X11" s="29"/>
    </row>
    <row r="12" spans="1:24" ht="15.75" customHeight="1">
      <c r="A12" s="11"/>
      <c r="B12" s="11"/>
      <c r="C12" s="11"/>
      <c r="D12" s="22"/>
      <c r="E12" s="22"/>
      <c r="F12" s="22"/>
      <c r="G12" s="22"/>
      <c r="H12" s="22">
        <f aca="true" t="shared" si="0" ref="H12:V12">SUM(H9:H10)</f>
        <v>0</v>
      </c>
      <c r="I12" s="22">
        <f t="shared" si="0"/>
        <v>0</v>
      </c>
      <c r="J12" s="22">
        <f t="shared" si="0"/>
        <v>273809.5238095238</v>
      </c>
      <c r="K12" s="22">
        <f t="shared" si="0"/>
        <v>250000</v>
      </c>
      <c r="L12" s="22">
        <f t="shared" si="0"/>
        <v>0</v>
      </c>
      <c r="M12" s="22">
        <f t="shared" si="0"/>
        <v>0</v>
      </c>
      <c r="N12" s="22">
        <f t="shared" si="0"/>
        <v>523809.5238095238</v>
      </c>
      <c r="O12" s="22">
        <f t="shared" si="0"/>
        <v>104761.90476190476</v>
      </c>
      <c r="P12" s="22">
        <f t="shared" si="0"/>
        <v>1000</v>
      </c>
      <c r="Q12" s="58">
        <f t="shared" si="0"/>
        <v>12500</v>
      </c>
      <c r="R12" s="22">
        <f t="shared" si="0"/>
        <v>2285.7142857142853</v>
      </c>
      <c r="S12" s="22">
        <f t="shared" si="0"/>
        <v>403261.9047619048</v>
      </c>
      <c r="T12" s="22">
        <f t="shared" si="0"/>
        <v>0</v>
      </c>
      <c r="U12" s="22">
        <f t="shared" si="0"/>
        <v>523809.52380952385</v>
      </c>
      <c r="V12" s="22">
        <f t="shared" si="0"/>
        <v>0</v>
      </c>
      <c r="X12" s="29"/>
    </row>
    <row r="13" spans="1:2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26.25" customHeight="1">
      <c r="A16" s="32"/>
      <c r="B16" s="33"/>
      <c r="C16" s="84"/>
      <c r="D16" s="84"/>
      <c r="E16" s="33"/>
      <c r="F16" s="34"/>
      <c r="G16" s="34"/>
      <c r="H16" s="34"/>
      <c r="I16" s="35"/>
      <c r="J16" s="36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27.75" customHeight="1">
      <c r="A17" s="31"/>
      <c r="B17" s="31"/>
      <c r="C17" s="84"/>
      <c r="D17" s="84"/>
      <c r="E17" s="31"/>
      <c r="F17" s="34"/>
      <c r="G17" s="34"/>
      <c r="H17" s="34"/>
      <c r="I17" s="35"/>
      <c r="J17" s="36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ht="14.25" customHeight="1">
      <c r="A18" s="31"/>
      <c r="B18" s="31"/>
      <c r="C18" s="31"/>
      <c r="D18" s="31"/>
      <c r="E18" s="31"/>
      <c r="F18" s="34"/>
      <c r="G18" s="34"/>
      <c r="H18" s="34"/>
      <c r="I18" s="35"/>
      <c r="J18" s="36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25" customFormat="1" ht="15" customHeight="1">
      <c r="A19" s="37"/>
      <c r="B19" s="37"/>
      <c r="C19" s="37"/>
      <c r="D19" s="38"/>
      <c r="E19" s="38"/>
      <c r="F19" s="34"/>
      <c r="G19" s="34"/>
      <c r="H19" s="34"/>
      <c r="I19" s="34"/>
      <c r="J19" s="36"/>
      <c r="K19" s="38"/>
      <c r="L19" s="38"/>
      <c r="M19" s="38"/>
      <c r="N19" s="39"/>
      <c r="O19" s="38"/>
      <c r="P19" s="38"/>
      <c r="Q19" s="38"/>
      <c r="R19" s="38"/>
      <c r="S19" s="38"/>
      <c r="T19" s="38"/>
      <c r="U19" s="39"/>
      <c r="V19" s="39"/>
    </row>
    <row r="20" spans="1:22" s="25" customFormat="1" ht="13.5" customHeight="1">
      <c r="A20" s="37"/>
      <c r="B20" s="37"/>
      <c r="C20" s="37"/>
      <c r="D20" s="38"/>
      <c r="E20" s="38"/>
      <c r="F20" s="34"/>
      <c r="G20" s="34"/>
      <c r="H20" s="34"/>
      <c r="I20" s="34"/>
      <c r="J20" s="36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s="25" customFormat="1" ht="19.5" customHeight="1">
      <c r="A21" s="37"/>
      <c r="B21" s="37"/>
      <c r="C21" s="37"/>
      <c r="D21" s="38"/>
      <c r="E21" s="38"/>
      <c r="F21" s="34"/>
      <c r="G21" s="34"/>
      <c r="H21" s="34"/>
      <c r="I21" s="34"/>
      <c r="J21" s="35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s="27" customFormat="1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4" ht="15.75" customHeight="1">
      <c r="A23" s="31"/>
      <c r="B23" s="31"/>
      <c r="C23" s="3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X23" s="29"/>
    </row>
    <row r="24" spans="1:24" ht="15.75" customHeight="1">
      <c r="A24" s="31"/>
      <c r="B24" s="42"/>
      <c r="C24" s="3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3"/>
      <c r="U24" s="41"/>
      <c r="V24" s="41"/>
      <c r="X24" s="29"/>
    </row>
    <row r="25" spans="1:24" ht="15.75" customHeight="1">
      <c r="A25" s="31"/>
      <c r="B25" s="42"/>
      <c r="C25" s="3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3"/>
      <c r="U25" s="41"/>
      <c r="V25" s="41"/>
      <c r="X25" s="29"/>
    </row>
    <row r="26" spans="1:24" ht="15.75" customHeight="1">
      <c r="A26" s="31"/>
      <c r="B26" s="31"/>
      <c r="C26" s="31"/>
      <c r="D26" s="41"/>
      <c r="E26" s="41"/>
      <c r="F26" s="41"/>
      <c r="G26" s="41" t="s">
        <v>98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3"/>
      <c r="U26" s="41"/>
      <c r="V26" s="41"/>
      <c r="X26" s="29"/>
    </row>
    <row r="27" spans="1:24" ht="15.75" customHeight="1">
      <c r="A27" s="31"/>
      <c r="B27" s="42"/>
      <c r="C27" s="3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3"/>
      <c r="U27" s="41"/>
      <c r="V27" s="41"/>
      <c r="X27" s="29"/>
    </row>
    <row r="28" spans="1:24" s="27" customFormat="1" ht="15.75" customHeight="1">
      <c r="A28" s="44"/>
      <c r="B28" s="42"/>
      <c r="C28" s="3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3"/>
      <c r="X28" s="45"/>
    </row>
    <row r="29" spans="1:24" ht="15.75" customHeight="1">
      <c r="A29" s="31"/>
      <c r="B29" s="42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3"/>
      <c r="U29" s="41"/>
      <c r="V29" s="41"/>
      <c r="X29" s="29"/>
    </row>
    <row r="30" spans="1:24" ht="15.75" customHeight="1">
      <c r="A30" s="31"/>
      <c r="B30" s="42"/>
      <c r="C30" s="4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3"/>
      <c r="U30" s="41"/>
      <c r="V30" s="41"/>
      <c r="X30" s="29"/>
    </row>
    <row r="31" spans="1:24" ht="15.75" customHeight="1">
      <c r="A31" s="31"/>
      <c r="B31" s="42"/>
      <c r="C31" s="4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3"/>
      <c r="U31" s="41"/>
      <c r="V31" s="41"/>
      <c r="X31" s="29"/>
    </row>
    <row r="32" ht="22.5" customHeight="1"/>
    <row r="34" s="25" customFormat="1" ht="15" customHeight="1"/>
    <row r="35" s="25" customFormat="1" ht="15" customHeight="1"/>
    <row r="36" s="25" customFormat="1" ht="32.25" customHeight="1"/>
    <row r="37" s="27" customFormat="1" ht="13.5" customHeight="1"/>
    <row r="38" ht="15" customHeight="1">
      <c r="X38" s="29"/>
    </row>
    <row r="39" ht="15" customHeight="1">
      <c r="X39" s="29"/>
    </row>
    <row r="40" ht="15" customHeight="1">
      <c r="X40" s="29"/>
    </row>
    <row r="41" ht="15" customHeight="1">
      <c r="X41" s="29"/>
    </row>
    <row r="42" ht="15" customHeight="1">
      <c r="X42" s="29"/>
    </row>
    <row r="43" s="27" customFormat="1" ht="15" customHeight="1">
      <c r="X43" s="45"/>
    </row>
    <row r="44" spans="1:24" s="27" customFormat="1" ht="15" customHeight="1">
      <c r="A44" s="44"/>
      <c r="B44" s="44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X44" s="45"/>
    </row>
    <row r="45" spans="1:24" s="27" customFormat="1" ht="15" customHeight="1">
      <c r="A45" s="44"/>
      <c r="B45" s="44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X45" s="45"/>
    </row>
    <row r="46" spans="1:24" s="27" customFormat="1" ht="15" customHeight="1">
      <c r="A46" s="44"/>
      <c r="B46" s="44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X46" s="45"/>
    </row>
    <row r="47" spans="1:24" s="27" customFormat="1" ht="15" customHeight="1">
      <c r="A47" s="44"/>
      <c r="B47" s="44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X47" s="45"/>
    </row>
    <row r="48" spans="1:24" s="27" customFormat="1" ht="15" customHeight="1">
      <c r="A48" s="44"/>
      <c r="B48" s="44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X48" s="45"/>
    </row>
    <row r="49" spans="1:24" s="27" customFormat="1" ht="15" customHeight="1">
      <c r="A49" s="44"/>
      <c r="B49" s="44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X49" s="45"/>
    </row>
    <row r="50" spans="1:24" s="27" customFormat="1" ht="15" customHeight="1">
      <c r="A50" s="44"/>
      <c r="B50" s="44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X50" s="45"/>
    </row>
    <row r="51" spans="1:24" s="27" customFormat="1" ht="15" customHeight="1">
      <c r="A51" s="44"/>
      <c r="B51" s="44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X51" s="45"/>
    </row>
    <row r="52" spans="1:24" s="27" customFormat="1" ht="15" customHeight="1">
      <c r="A52" s="44"/>
      <c r="B52" s="44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X52" s="45"/>
    </row>
    <row r="53" spans="1:24" s="27" customFormat="1" ht="15" customHeight="1">
      <c r="A53" s="44"/>
      <c r="B53" s="44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X53" s="45"/>
    </row>
    <row r="54" spans="1:24" s="27" customFormat="1" ht="15" customHeight="1">
      <c r="A54" s="44"/>
      <c r="B54" s="44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X54" s="45"/>
    </row>
    <row r="55" spans="1:24" s="27" customFormat="1" ht="15" customHeight="1">
      <c r="A55" s="44"/>
      <c r="B55" s="44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X55" s="45"/>
    </row>
    <row r="56" spans="1:24" s="27" customFormat="1" ht="15" customHeight="1">
      <c r="A56" s="44"/>
      <c r="B56" s="44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X56" s="45"/>
    </row>
    <row r="57" spans="1:24" s="27" customFormat="1" ht="15" customHeight="1">
      <c r="A57" s="44"/>
      <c r="B57" s="44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X57" s="45"/>
    </row>
    <row r="58" spans="1:24" s="27" customFormat="1" ht="15.75" customHeight="1">
      <c r="A58" s="44"/>
      <c r="B58" s="44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X58" s="45"/>
    </row>
    <row r="59" spans="1:24" s="27" customFormat="1" ht="15" customHeight="1">
      <c r="A59" s="44"/>
      <c r="B59" s="44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X59" s="45"/>
    </row>
    <row r="60" spans="1:24" s="27" customFormat="1" ht="15" customHeight="1">
      <c r="A60" s="44"/>
      <c r="B60" s="44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X60" s="45"/>
    </row>
    <row r="61" spans="1:24" s="27" customFormat="1" ht="15" customHeight="1">
      <c r="A61" s="44"/>
      <c r="B61" s="44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X61" s="45"/>
    </row>
    <row r="62" spans="1:24" s="27" customFormat="1" ht="15" customHeight="1">
      <c r="A62" s="44"/>
      <c r="B62" s="44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X62" s="45"/>
    </row>
    <row r="63" spans="1:24" s="27" customFormat="1" ht="15" customHeight="1">
      <c r="A63" s="44"/>
      <c r="B63" s="44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X63" s="45"/>
    </row>
    <row r="64" spans="1:24" s="27" customFormat="1" ht="15" customHeight="1">
      <c r="A64" s="44"/>
      <c r="B64" s="44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X64" s="45"/>
    </row>
    <row r="65" spans="1:24" s="27" customFormat="1" ht="15" customHeight="1">
      <c r="A65" s="44"/>
      <c r="B65" s="44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X65" s="45"/>
    </row>
    <row r="66" spans="1:24" s="27" customFormat="1" ht="15" customHeight="1">
      <c r="A66" s="44"/>
      <c r="B66" s="44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X66" s="45"/>
    </row>
    <row r="67" spans="1:24" s="27" customFormat="1" ht="15" customHeight="1">
      <c r="A67" s="44"/>
      <c r="B67" s="44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X67" s="45"/>
    </row>
    <row r="68" spans="1:24" s="27" customFormat="1" ht="15" customHeight="1">
      <c r="A68" s="44"/>
      <c r="B68" s="44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X68" s="45"/>
    </row>
    <row r="69" spans="1:24" s="27" customFormat="1" ht="15" customHeight="1">
      <c r="A69" s="44"/>
      <c r="B69" s="44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X69" s="45"/>
    </row>
    <row r="70" spans="1:24" s="27" customFormat="1" ht="15" customHeight="1">
      <c r="A70" s="44"/>
      <c r="B70" s="44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X70" s="45"/>
    </row>
    <row r="71" spans="1:24" s="27" customFormat="1" ht="15" customHeight="1">
      <c r="A71" s="44"/>
      <c r="B71" s="44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X71" s="45"/>
    </row>
    <row r="72" spans="1:24" s="27" customFormat="1" ht="15" customHeight="1">
      <c r="A72" s="44"/>
      <c r="B72" s="44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X72" s="45"/>
    </row>
    <row r="73" spans="1:24" s="27" customFormat="1" ht="15" customHeight="1">
      <c r="A73" s="44"/>
      <c r="B73" s="44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X73" s="45"/>
    </row>
    <row r="74" spans="1:24" s="27" customFormat="1" ht="15" customHeight="1">
      <c r="A74" s="44"/>
      <c r="B74" s="44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X74" s="45"/>
    </row>
    <row r="75" spans="1:24" s="27" customFormat="1" ht="15" customHeight="1">
      <c r="A75" s="44"/>
      <c r="B75" s="44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X75" s="45"/>
    </row>
    <row r="76" spans="1:24" s="27" customFormat="1" ht="15" customHeight="1">
      <c r="A76" s="44"/>
      <c r="B76" s="44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X76" s="45"/>
    </row>
    <row r="80" spans="1:22" ht="19.5" customHeight="1">
      <c r="A80" s="78" t="s">
        <v>64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2" spans="1:22" s="25" customFormat="1" ht="15" customHeight="1">
      <c r="A82" s="85" t="s">
        <v>31</v>
      </c>
      <c r="B82" s="85" t="s">
        <v>32</v>
      </c>
      <c r="C82" s="85" t="s">
        <v>33</v>
      </c>
      <c r="D82" s="88"/>
      <c r="E82" s="89"/>
      <c r="F82" s="76" t="s">
        <v>34</v>
      </c>
      <c r="G82" s="90" t="s">
        <v>27</v>
      </c>
      <c r="H82" s="88"/>
      <c r="I82" s="88"/>
      <c r="J82" s="88"/>
      <c r="K82" s="88"/>
      <c r="L82" s="88"/>
      <c r="M82" s="89"/>
      <c r="N82" s="76" t="s">
        <v>35</v>
      </c>
      <c r="O82" s="90" t="s">
        <v>36</v>
      </c>
      <c r="P82" s="88"/>
      <c r="Q82" s="88"/>
      <c r="R82" s="88"/>
      <c r="S82" s="88"/>
      <c r="T82" s="89"/>
      <c r="U82" s="76" t="s">
        <v>37</v>
      </c>
      <c r="V82" s="73" t="s">
        <v>38</v>
      </c>
    </row>
    <row r="83" spans="1:22" s="25" customFormat="1" ht="15" customHeight="1">
      <c r="A83" s="86"/>
      <c r="B83" s="86"/>
      <c r="C83" s="86"/>
      <c r="D83" s="83" t="s">
        <v>39</v>
      </c>
      <c r="E83" s="75"/>
      <c r="F83" s="82"/>
      <c r="G83" s="76"/>
      <c r="H83" s="76" t="s">
        <v>40</v>
      </c>
      <c r="I83" s="76" t="s">
        <v>41</v>
      </c>
      <c r="J83" s="76" t="s">
        <v>42</v>
      </c>
      <c r="K83" s="76" t="s">
        <v>43</v>
      </c>
      <c r="L83" s="76" t="s">
        <v>44</v>
      </c>
      <c r="M83" s="76"/>
      <c r="N83" s="82"/>
      <c r="O83" s="73" t="s">
        <v>23</v>
      </c>
      <c r="P83" s="24"/>
      <c r="Q83" s="73" t="s">
        <v>65</v>
      </c>
      <c r="R83" s="24"/>
      <c r="S83" s="73" t="s">
        <v>28</v>
      </c>
      <c r="T83" s="73" t="s">
        <v>66</v>
      </c>
      <c r="U83" s="82"/>
      <c r="V83" s="73"/>
    </row>
    <row r="84" spans="1:22" s="25" customFormat="1" ht="117" customHeight="1">
      <c r="A84" s="87"/>
      <c r="B84" s="87"/>
      <c r="C84" s="87"/>
      <c r="D84" s="24" t="s">
        <v>67</v>
      </c>
      <c r="E84" s="24" t="s">
        <v>17</v>
      </c>
      <c r="F84" s="77"/>
      <c r="G84" s="77"/>
      <c r="H84" s="77"/>
      <c r="I84" s="77"/>
      <c r="J84" s="77"/>
      <c r="K84" s="77"/>
      <c r="L84" s="77"/>
      <c r="M84" s="77"/>
      <c r="N84" s="77"/>
      <c r="O84" s="73"/>
      <c r="P84" s="24"/>
      <c r="Q84" s="73"/>
      <c r="R84" s="24"/>
      <c r="S84" s="73"/>
      <c r="T84" s="73"/>
      <c r="U84" s="77"/>
      <c r="V84" s="73"/>
    </row>
    <row r="85" spans="1:22" s="27" customFormat="1" ht="13.5" customHeight="1">
      <c r="A85" s="26" t="s">
        <v>48</v>
      </c>
      <c r="B85" s="26" t="s">
        <v>49</v>
      </c>
      <c r="C85" s="26" t="s">
        <v>50</v>
      </c>
      <c r="D85" s="26" t="s">
        <v>51</v>
      </c>
      <c r="E85" s="26" t="s">
        <v>52</v>
      </c>
      <c r="F85" s="26" t="s">
        <v>53</v>
      </c>
      <c r="G85" s="26"/>
      <c r="H85" s="26" t="s">
        <v>54</v>
      </c>
      <c r="I85" s="26" t="s">
        <v>55</v>
      </c>
      <c r="J85" s="26" t="s">
        <v>56</v>
      </c>
      <c r="K85" s="26" t="s">
        <v>57</v>
      </c>
      <c r="L85" s="26"/>
      <c r="M85" s="26"/>
      <c r="N85" s="26" t="s">
        <v>58</v>
      </c>
      <c r="O85" s="26" t="s">
        <v>59</v>
      </c>
      <c r="P85" s="26"/>
      <c r="Q85" s="26" t="s">
        <v>60</v>
      </c>
      <c r="R85" s="26"/>
      <c r="S85" s="26" t="s">
        <v>61</v>
      </c>
      <c r="T85" s="26"/>
      <c r="U85" s="26" t="s">
        <v>62</v>
      </c>
      <c r="V85" s="26"/>
    </row>
    <row r="86" spans="1:24" ht="15" customHeight="1">
      <c r="A86" s="10"/>
      <c r="B86" s="10"/>
      <c r="C86" s="10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>
        <f>H86+J86+K86</f>
        <v>0</v>
      </c>
      <c r="O86" s="28"/>
      <c r="P86" s="28"/>
      <c r="Q86" s="28"/>
      <c r="R86" s="28"/>
      <c r="S86" s="28"/>
      <c r="T86" s="28"/>
      <c r="U86" s="28">
        <f>O86+Q86+S86+T86</f>
        <v>0</v>
      </c>
      <c r="V86" s="28"/>
      <c r="X86" s="29"/>
    </row>
    <row r="87" spans="1:24" ht="15" customHeight="1">
      <c r="A87" s="10"/>
      <c r="B87" s="30" t="s">
        <v>68</v>
      </c>
      <c r="C87" s="10" t="s">
        <v>69</v>
      </c>
      <c r="D87" s="28">
        <v>27</v>
      </c>
      <c r="E87" s="28"/>
      <c r="F87" s="28">
        <f>F9</f>
        <v>250000</v>
      </c>
      <c r="G87" s="28"/>
      <c r="H87" s="28">
        <f>F87</f>
        <v>250000</v>
      </c>
      <c r="I87" s="28"/>
      <c r="J87" s="28"/>
      <c r="K87" s="28"/>
      <c r="L87" s="28"/>
      <c r="M87" s="28"/>
      <c r="N87" s="28">
        <f>H87+J87+K87</f>
        <v>250000</v>
      </c>
      <c r="O87" s="28">
        <f>(N87-Q87)*5/100</f>
        <v>12125</v>
      </c>
      <c r="P87" s="28"/>
      <c r="Q87" s="28">
        <f>N87*3/100</f>
        <v>7500</v>
      </c>
      <c r="R87" s="28"/>
      <c r="S87" s="28"/>
      <c r="T87" s="28"/>
      <c r="U87" s="28">
        <f>O87+Q87+S87+T87</f>
        <v>19625</v>
      </c>
      <c r="V87" s="28">
        <f>N87-U87</f>
        <v>230375</v>
      </c>
      <c r="X87" s="29"/>
    </row>
    <row r="88" spans="1:24" ht="15" customHeight="1">
      <c r="A88" s="10">
        <v>1</v>
      </c>
      <c r="B88" s="30" t="s">
        <v>68</v>
      </c>
      <c r="C88" s="10" t="s">
        <v>70</v>
      </c>
      <c r="D88" s="28">
        <v>15</v>
      </c>
      <c r="E88" s="28" t="e">
        <f>#REF!</f>
        <v>#REF!</v>
      </c>
      <c r="F88" s="28" t="e">
        <f>#REF!</f>
        <v>#REF!</v>
      </c>
      <c r="G88" s="28"/>
      <c r="H88" s="28" t="e">
        <f>F88/27*15</f>
        <v>#REF!</v>
      </c>
      <c r="I88" s="28"/>
      <c r="J88" s="28" t="e">
        <f>#REF!</f>
        <v>#REF!</v>
      </c>
      <c r="K88" s="28"/>
      <c r="L88" s="28"/>
      <c r="M88" s="28"/>
      <c r="N88" s="28" t="e">
        <f>SUM(H88:K88)</f>
        <v>#REF!</v>
      </c>
      <c r="O88" s="28" t="e">
        <f>(N88-Q88)*5/100</f>
        <v>#REF!</v>
      </c>
      <c r="P88" s="28"/>
      <c r="Q88" s="28" t="e">
        <f>N88*3/100</f>
        <v>#REF!</v>
      </c>
      <c r="R88" s="28"/>
      <c r="S88" s="28"/>
      <c r="T88" s="22" t="e">
        <f>#REF!</f>
        <v>#REF!</v>
      </c>
      <c r="U88" s="28" t="e">
        <f>O88+Q88+S88+T88</f>
        <v>#REF!</v>
      </c>
      <c r="V88" s="28" t="e">
        <f>N88-U88</f>
        <v>#REF!</v>
      </c>
      <c r="X88" s="29"/>
    </row>
    <row r="89" spans="1:24" ht="15" customHeight="1">
      <c r="A89" s="10">
        <v>2</v>
      </c>
      <c r="B89" s="30" t="s">
        <v>68</v>
      </c>
      <c r="C89" s="10" t="s">
        <v>71</v>
      </c>
      <c r="D89" s="28">
        <v>27</v>
      </c>
      <c r="E89" s="28"/>
      <c r="F89" s="28">
        <f>F10</f>
        <v>0</v>
      </c>
      <c r="G89" s="28"/>
      <c r="H89" s="28">
        <f>F89</f>
        <v>0</v>
      </c>
      <c r="I89" s="28"/>
      <c r="J89" s="28"/>
      <c r="K89" s="28"/>
      <c r="L89" s="28"/>
      <c r="M89" s="28"/>
      <c r="N89" s="28">
        <f>H89+J89+K89</f>
        <v>0</v>
      </c>
      <c r="O89" s="28">
        <f>(N89-Q89)*5/100</f>
        <v>0</v>
      </c>
      <c r="P89" s="28"/>
      <c r="Q89" s="28">
        <f>N89*3/100</f>
        <v>0</v>
      </c>
      <c r="R89" s="28"/>
      <c r="S89" s="28"/>
      <c r="T89" s="28"/>
      <c r="U89" s="28">
        <f>O89+Q89+S89+T89</f>
        <v>0</v>
      </c>
      <c r="V89" s="28">
        <f>N89-U89</f>
        <v>0</v>
      </c>
      <c r="X89" s="29"/>
    </row>
    <row r="90" spans="1:24" ht="15" customHeight="1">
      <c r="A90" s="10"/>
      <c r="B90" s="10"/>
      <c r="C90" s="1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>
        <f>O90+Q90+S90+T90</f>
        <v>0</v>
      </c>
      <c r="V90" s="28"/>
      <c r="X90" s="29"/>
    </row>
    <row r="91" spans="1:24" s="27" customFormat="1" ht="15" customHeight="1">
      <c r="A91" s="11"/>
      <c r="B91" s="11"/>
      <c r="C91" s="11"/>
      <c r="D91" s="22"/>
      <c r="E91" s="22"/>
      <c r="F91" s="22"/>
      <c r="G91" s="22"/>
      <c r="H91" s="22" t="e">
        <f>SUM(H87:H90)</f>
        <v>#REF!</v>
      </c>
      <c r="I91" s="22">
        <f aca="true" t="shared" si="1" ref="I91:V91">SUM(I87:I90)</f>
        <v>0</v>
      </c>
      <c r="J91" s="22" t="e">
        <f t="shared" si="1"/>
        <v>#REF!</v>
      </c>
      <c r="K91" s="22">
        <f t="shared" si="1"/>
        <v>0</v>
      </c>
      <c r="L91" s="22">
        <f t="shared" si="1"/>
        <v>0</v>
      </c>
      <c r="M91" s="22">
        <f t="shared" si="1"/>
        <v>0</v>
      </c>
      <c r="N91" s="22" t="e">
        <f t="shared" si="1"/>
        <v>#REF!</v>
      </c>
      <c r="O91" s="22" t="e">
        <f t="shared" si="1"/>
        <v>#REF!</v>
      </c>
      <c r="P91" s="22"/>
      <c r="Q91" s="22" t="e">
        <f t="shared" si="1"/>
        <v>#REF!</v>
      </c>
      <c r="R91" s="22"/>
      <c r="S91" s="22">
        <f t="shared" si="1"/>
        <v>0</v>
      </c>
      <c r="T91" s="22" t="e">
        <f t="shared" si="1"/>
        <v>#REF!</v>
      </c>
      <c r="U91" s="22" t="e">
        <f t="shared" si="1"/>
        <v>#REF!</v>
      </c>
      <c r="V91" s="22" t="e">
        <f t="shared" si="1"/>
        <v>#REF!</v>
      </c>
      <c r="X91" s="45"/>
    </row>
    <row r="98" spans="1:22" ht="12.75">
      <c r="A98" s="78" t="s">
        <v>72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</row>
    <row r="99" spans="6:9" ht="12.75">
      <c r="F99" s="80" t="s">
        <v>73</v>
      </c>
      <c r="G99" s="80"/>
      <c r="H99" s="80"/>
      <c r="I99" s="80"/>
    </row>
    <row r="100" spans="1:22" ht="15">
      <c r="A100" s="81" t="s">
        <v>31</v>
      </c>
      <c r="B100" s="81" t="s">
        <v>32</v>
      </c>
      <c r="C100" s="81" t="s">
        <v>33</v>
      </c>
      <c r="D100" s="81"/>
      <c r="E100" s="81"/>
      <c r="F100" s="73" t="s">
        <v>34</v>
      </c>
      <c r="G100" s="81" t="s">
        <v>27</v>
      </c>
      <c r="H100" s="81"/>
      <c r="I100" s="81"/>
      <c r="J100" s="81"/>
      <c r="K100" s="81"/>
      <c r="L100" s="81"/>
      <c r="M100" s="81"/>
      <c r="N100" s="73" t="s">
        <v>35</v>
      </c>
      <c r="O100" s="81" t="s">
        <v>36</v>
      </c>
      <c r="P100" s="81"/>
      <c r="Q100" s="81"/>
      <c r="R100" s="81"/>
      <c r="S100" s="81"/>
      <c r="T100" s="81"/>
      <c r="U100" s="73" t="s">
        <v>37</v>
      </c>
      <c r="V100" s="73" t="s">
        <v>38</v>
      </c>
    </row>
    <row r="101" spans="1:22" ht="14.25" customHeight="1">
      <c r="A101" s="81"/>
      <c r="B101" s="81"/>
      <c r="C101" s="81"/>
      <c r="D101" s="74"/>
      <c r="E101" s="75"/>
      <c r="F101" s="73"/>
      <c r="G101" s="76"/>
      <c r="H101" s="76" t="s">
        <v>40</v>
      </c>
      <c r="I101" s="76" t="s">
        <v>74</v>
      </c>
      <c r="J101" s="76" t="s">
        <v>42</v>
      </c>
      <c r="K101" s="76" t="s">
        <v>43</v>
      </c>
      <c r="L101" s="76" t="s">
        <v>44</v>
      </c>
      <c r="M101" s="76"/>
      <c r="N101" s="73"/>
      <c r="O101" s="73" t="s">
        <v>23</v>
      </c>
      <c r="P101" s="24"/>
      <c r="Q101" s="73" t="s">
        <v>65</v>
      </c>
      <c r="R101" s="24"/>
      <c r="S101" s="73" t="s">
        <v>28</v>
      </c>
      <c r="T101" s="73" t="s">
        <v>66</v>
      </c>
      <c r="U101" s="73"/>
      <c r="V101" s="73"/>
    </row>
    <row r="102" spans="1:22" ht="123" customHeight="1">
      <c r="A102" s="81"/>
      <c r="B102" s="81"/>
      <c r="C102" s="81"/>
      <c r="D102" s="24" t="s">
        <v>47</v>
      </c>
      <c r="E102" s="24" t="s">
        <v>17</v>
      </c>
      <c r="F102" s="73"/>
      <c r="G102" s="77"/>
      <c r="H102" s="77"/>
      <c r="I102" s="77"/>
      <c r="J102" s="77"/>
      <c r="K102" s="77"/>
      <c r="L102" s="77"/>
      <c r="M102" s="77"/>
      <c r="N102" s="73"/>
      <c r="O102" s="73"/>
      <c r="P102" s="24"/>
      <c r="Q102" s="73"/>
      <c r="R102" s="24"/>
      <c r="S102" s="73"/>
      <c r="T102" s="73"/>
      <c r="U102" s="73"/>
      <c r="V102" s="73"/>
    </row>
    <row r="103" spans="1:22" ht="12.75">
      <c r="A103" s="26" t="s">
        <v>48</v>
      </c>
      <c r="B103" s="26" t="s">
        <v>49</v>
      </c>
      <c r="C103" s="26" t="s">
        <v>50</v>
      </c>
      <c r="D103" s="26" t="s">
        <v>51</v>
      </c>
      <c r="E103" s="26" t="s">
        <v>52</v>
      </c>
      <c r="F103" s="26" t="s">
        <v>53</v>
      </c>
      <c r="G103" s="26"/>
      <c r="H103" s="26" t="s">
        <v>54</v>
      </c>
      <c r="I103" s="26" t="s">
        <v>55</v>
      </c>
      <c r="J103" s="26" t="s">
        <v>56</v>
      </c>
      <c r="K103" s="26" t="s">
        <v>57</v>
      </c>
      <c r="L103" s="26"/>
      <c r="M103" s="26"/>
      <c r="N103" s="26" t="s">
        <v>58</v>
      </c>
      <c r="O103" s="26" t="s">
        <v>59</v>
      </c>
      <c r="P103" s="26"/>
      <c r="Q103" s="26" t="s">
        <v>60</v>
      </c>
      <c r="R103" s="26"/>
      <c r="S103" s="26" t="s">
        <v>61</v>
      </c>
      <c r="T103" s="26"/>
      <c r="U103" s="26" t="s">
        <v>62</v>
      </c>
      <c r="V103" s="26"/>
    </row>
    <row r="104" spans="1:22" ht="12.75">
      <c r="A104" s="10"/>
      <c r="B104" s="10"/>
      <c r="C104" s="10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ht="18.75" customHeight="1">
      <c r="A105" s="10">
        <v>1</v>
      </c>
      <c r="B105" s="30" t="s">
        <v>68</v>
      </c>
      <c r="C105" s="10" t="s">
        <v>71</v>
      </c>
      <c r="D105" s="28"/>
      <c r="E105" s="28"/>
      <c r="F105" s="28">
        <v>100180</v>
      </c>
      <c r="G105" s="28"/>
      <c r="H105" s="28"/>
      <c r="I105" s="28">
        <v>19772</v>
      </c>
      <c r="J105" s="28"/>
      <c r="K105" s="28"/>
      <c r="L105" s="28"/>
      <c r="M105" s="28"/>
      <c r="N105" s="28">
        <f>I105</f>
        <v>19772</v>
      </c>
      <c r="O105" s="28">
        <f>(N105-Q105)*5/100</f>
        <v>988.6</v>
      </c>
      <c r="P105" s="28"/>
      <c r="Q105" s="28"/>
      <c r="R105" s="28"/>
      <c r="S105" s="28"/>
      <c r="T105" s="22"/>
      <c r="U105" s="28">
        <f>O105+Q105+S105+T105</f>
        <v>988.6</v>
      </c>
      <c r="V105" s="28">
        <f>N105-U105</f>
        <v>18783.4</v>
      </c>
    </row>
    <row r="106" spans="1:22" ht="12.75">
      <c r="A106" s="10"/>
      <c r="B106" s="30"/>
      <c r="C106" s="10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2"/>
      <c r="U106" s="28"/>
      <c r="V106" s="28"/>
    </row>
    <row r="107" spans="1:22" ht="12.75">
      <c r="A107" s="10"/>
      <c r="B107" s="30"/>
      <c r="C107" s="10"/>
      <c r="D107" s="28"/>
      <c r="E107" s="28"/>
      <c r="F107" s="28"/>
      <c r="G107" s="28"/>
      <c r="H107" s="22">
        <f aca="true" t="shared" si="2" ref="H107:V107">SUM(H105:H106)</f>
        <v>0</v>
      </c>
      <c r="I107" s="22">
        <f t="shared" si="2"/>
        <v>19772</v>
      </c>
      <c r="J107" s="22">
        <f t="shared" si="2"/>
        <v>0</v>
      </c>
      <c r="K107" s="22">
        <f t="shared" si="2"/>
        <v>0</v>
      </c>
      <c r="L107" s="22">
        <f t="shared" si="2"/>
        <v>0</v>
      </c>
      <c r="M107" s="22">
        <f t="shared" si="2"/>
        <v>0</v>
      </c>
      <c r="N107" s="22">
        <f t="shared" si="2"/>
        <v>19772</v>
      </c>
      <c r="O107" s="22">
        <f t="shared" si="2"/>
        <v>988.6</v>
      </c>
      <c r="P107" s="22"/>
      <c r="Q107" s="22">
        <f t="shared" si="2"/>
        <v>0</v>
      </c>
      <c r="R107" s="22"/>
      <c r="S107" s="22">
        <f t="shared" si="2"/>
        <v>0</v>
      </c>
      <c r="T107" s="22">
        <f t="shared" si="2"/>
        <v>0</v>
      </c>
      <c r="U107" s="22">
        <f t="shared" si="2"/>
        <v>988.6</v>
      </c>
      <c r="V107" s="22">
        <f t="shared" si="2"/>
        <v>18783.4</v>
      </c>
    </row>
  </sheetData>
  <sheetProtection/>
  <mergeCells count="72">
    <mergeCell ref="G4:M4"/>
    <mergeCell ref="N4:N6"/>
    <mergeCell ref="O4:T4"/>
    <mergeCell ref="U4:U6"/>
    <mergeCell ref="K5:K6"/>
    <mergeCell ref="L5:L6"/>
    <mergeCell ref="M5:M6"/>
    <mergeCell ref="O5:O6"/>
    <mergeCell ref="A2:V2"/>
    <mergeCell ref="A4:A6"/>
    <mergeCell ref="B4:B6"/>
    <mergeCell ref="C4:C6"/>
    <mergeCell ref="D4:E4"/>
    <mergeCell ref="F4:F6"/>
    <mergeCell ref="Q5:Q6"/>
    <mergeCell ref="S5:S6"/>
    <mergeCell ref="T5:T6"/>
    <mergeCell ref="C16:D16"/>
    <mergeCell ref="V4:V6"/>
    <mergeCell ref="D5:E5"/>
    <mergeCell ref="G5:G6"/>
    <mergeCell ref="H5:H6"/>
    <mergeCell ref="I5:I6"/>
    <mergeCell ref="J5:J6"/>
    <mergeCell ref="C17:D17"/>
    <mergeCell ref="A80:V80"/>
    <mergeCell ref="A82:A84"/>
    <mergeCell ref="B82:B84"/>
    <mergeCell ref="C82:C84"/>
    <mergeCell ref="D82:E82"/>
    <mergeCell ref="F82:F84"/>
    <mergeCell ref="G82:M82"/>
    <mergeCell ref="N82:N84"/>
    <mergeCell ref="O82:T82"/>
    <mergeCell ref="U82:U84"/>
    <mergeCell ref="V82:V84"/>
    <mergeCell ref="D83:E83"/>
    <mergeCell ref="G83:G84"/>
    <mergeCell ref="H83:H84"/>
    <mergeCell ref="I83:I84"/>
    <mergeCell ref="J83:J84"/>
    <mergeCell ref="K83:K84"/>
    <mergeCell ref="L83:L84"/>
    <mergeCell ref="M83:M84"/>
    <mergeCell ref="N100:N102"/>
    <mergeCell ref="O100:T100"/>
    <mergeCell ref="O83:O84"/>
    <mergeCell ref="Q83:Q84"/>
    <mergeCell ref="S83:S84"/>
    <mergeCell ref="T83:T84"/>
    <mergeCell ref="L101:L102"/>
    <mergeCell ref="M101:M102"/>
    <mergeCell ref="A98:V98"/>
    <mergeCell ref="F99:I99"/>
    <mergeCell ref="A100:A102"/>
    <mergeCell ref="B100:B102"/>
    <mergeCell ref="C100:C102"/>
    <mergeCell ref="D100:E100"/>
    <mergeCell ref="F100:F102"/>
    <mergeCell ref="G100:M100"/>
    <mergeCell ref="D101:E101"/>
    <mergeCell ref="G101:G102"/>
    <mergeCell ref="H101:H102"/>
    <mergeCell ref="I101:I102"/>
    <mergeCell ref="J101:J102"/>
    <mergeCell ref="K101:K102"/>
    <mergeCell ref="O101:O102"/>
    <mergeCell ref="Q101:Q102"/>
    <mergeCell ref="S101:S102"/>
    <mergeCell ref="T101:T102"/>
    <mergeCell ref="U100:U102"/>
    <mergeCell ref="V100:V10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Anush.Hakobyan</cp:lastModifiedBy>
  <cp:lastPrinted>2019-06-17T13:38:16Z</cp:lastPrinted>
  <dcterms:created xsi:type="dcterms:W3CDTF">1996-10-14T23:33:28Z</dcterms:created>
  <dcterms:modified xsi:type="dcterms:W3CDTF">2019-06-19T06:32:28Z</dcterms:modified>
  <cp:category/>
  <cp:version/>
  <cp:contentType/>
  <cp:contentStatus/>
</cp:coreProperties>
</file>